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50" windowHeight="6900" activeTab="0"/>
  </bookViews>
  <sheets>
    <sheet name="Revenue Budget - Amendment 1" sheetId="1" r:id="rId1"/>
    <sheet name="Prudential borrowing calcs" sheetId="2" state="hidden" r:id="rId2"/>
    <sheet name="rent calculations" sheetId="3" state="hidden" r:id="rId3"/>
  </sheets>
  <definedNames>
    <definedName name="_xlnm.Print_Area" localSheetId="0">'Revenue Budget - Amendment 1'!$A$1:$F$83</definedName>
  </definedNames>
  <calcPr fullCalcOnLoad="1"/>
</workbook>
</file>

<file path=xl/sharedStrings.xml><?xml version="1.0" encoding="utf-8"?>
<sst xmlns="http://schemas.openxmlformats.org/spreadsheetml/2006/main" count="108" uniqueCount="102">
  <si>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</si>
  <si>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</si>
  <si>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</si>
  <si>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</si>
  <si>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</si>
  <si>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</si>
  <si>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</si>
  <si>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</si>
  <si>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</si>
  <si>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</si>
  <si>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</si>
  <si>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</si>
  <si>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</si>
  <si>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</si>
  <si>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</si>
  <si>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</si>
  <si>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add back labour proposals</t>
  </si>
  <si>
    <t>take greens proposals (net)</t>
  </si>
  <si>
    <t>Transfers to (from) balances</t>
  </si>
  <si>
    <t>opening transfer to (from) balances per budget report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</si>
  <si>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</si>
  <si>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</si>
  <si>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</si>
  <si>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</si>
  <si>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</si>
  <si>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Total additional savings/growth</t>
  </si>
  <si>
    <t>2016/17</t>
  </si>
  <si>
    <t>Formula Grant and specific grants</t>
  </si>
  <si>
    <t>Additional Savings</t>
  </si>
  <si>
    <t xml:space="preserve"> Budget transfer to/(from) reserves</t>
  </si>
  <si>
    <t>2017/18</t>
  </si>
  <si>
    <t>Retained Business Rates</t>
  </si>
  <si>
    <t>(surplus)/deficit</t>
  </si>
  <si>
    <t>Additional revenue support grant</t>
  </si>
  <si>
    <t>Y1</t>
  </si>
  <si>
    <t>Y2</t>
  </si>
  <si>
    <t>Y3</t>
  </si>
  <si>
    <t>Y4</t>
  </si>
  <si>
    <t>Homeless properties</t>
  </si>
  <si>
    <t>Full borrowing reqt</t>
  </si>
  <si>
    <t>Surplus from alternative bid</t>
  </si>
  <si>
    <t>capital spending</t>
  </si>
  <si>
    <t>New borrowing requirement</t>
  </si>
  <si>
    <t>(note only borrowing £5.2m the remaining cash would be used to reduce homeless property buying reqt)</t>
  </si>
  <si>
    <t>2018/19</t>
  </si>
  <si>
    <t>New Homes Bonus</t>
  </si>
  <si>
    <t>Reinstate lost Westgate Business Rates (repaid when Westgate re-opens - see below)</t>
  </si>
  <si>
    <t>Introduction of late night license fees</t>
  </si>
  <si>
    <t>Tourist tax (levied as 1% hotel bed tax on luxury hotels only) - start Y3</t>
  </si>
  <si>
    <t>Research/lobbying relating to Tourist Tax</t>
  </si>
  <si>
    <t>Increase Council Tax to 1.99% in Y1 - retain at 1.5% for Y2, Y3, Y4</t>
  </si>
  <si>
    <t>Reverse £24k cut to children safeguarding and vulnerable adults fund</t>
  </si>
  <si>
    <t>1B Flats</t>
  </si>
  <si>
    <t>1B Sheltered accommodation</t>
  </si>
  <si>
    <t>number</t>
  </si>
  <si>
    <t>2B Flats</t>
  </si>
  <si>
    <t>average</t>
  </si>
  <si>
    <t>max</t>
  </si>
  <si>
    <t>min</t>
  </si>
  <si>
    <t>2B House</t>
  </si>
  <si>
    <t>3B House</t>
  </si>
  <si>
    <t>4B House</t>
  </si>
  <si>
    <t>Bedsit</t>
  </si>
  <si>
    <t>% spread</t>
  </si>
  <si>
    <t>£ per %</t>
  </si>
  <si>
    <t>new avg rent</t>
  </si>
  <si>
    <t>avg increase</t>
  </si>
  <si>
    <t>% over 3.5%</t>
  </si>
  <si>
    <t>hhlds over 3.5%</t>
  </si>
  <si>
    <t>&lt;0%</t>
  </si>
  <si>
    <t>each %</t>
  </si>
  <si>
    <t>Phase in P&amp;R charge increases over two years rather than one year</t>
  </si>
  <si>
    <t>Increase off-street car parking by 3% (not 2%) to offset additional Westgate losses</t>
  </si>
  <si>
    <t>Establish no-fees letting agency</t>
  </si>
  <si>
    <t>Cut additional riverbank enforcement</t>
  </si>
  <si>
    <t>Prudential borrowing (@6%) to offset temporary business rate loss during Westgate redevelopment. Repayment starts in Y4 out of increase BR take from expanded Westgate</t>
  </si>
  <si>
    <t>Research in innovative affordable housing funding models (municipal bonds, Real Lettings etc.)</t>
  </si>
  <si>
    <t>Archway Foundation - plug £5k shortfall in requested funding</t>
  </si>
  <si>
    <t>Asylum Welcome - plug £2.5k shortfall in requested funding</t>
  </si>
  <si>
    <t>BBL Adventure Plaground - plug £2.5k shortfall in requested funding</t>
  </si>
  <si>
    <t>Cuttleslowe community associated - plug £5k of £7.5k shortfall in requested funding</t>
  </si>
  <si>
    <t>Donnington Doorstep - plug £5k gap in requested funding</t>
  </si>
  <si>
    <t>Oxfordshire - My Life My Choice - plug £2.5k gap in requested funding</t>
  </si>
  <si>
    <t>Oxford City of Sanctuary - to plug £2k shortfall in requested amount</t>
  </si>
  <si>
    <t>Broken Spoke Bike Co-op - Asylum earn-a-bike project- plug funding gap of £5k</t>
  </si>
  <si>
    <t>Replace current Ward Member Spend with increased Area-based budgets (total £250k/yr)</t>
  </si>
  <si>
    <t>New Inequalities Fund to replace cut Community Development/Social Inclusion fund (4 years)</t>
  </si>
  <si>
    <t>Reverse £50k cut to apprenticeship programme (reinstates 8 apprenticeships) (4 years)</t>
  </si>
  <si>
    <t>Increase allocation to community and voluntary grant budget 2015-2019 (open bidding)</t>
  </si>
  <si>
    <t>Cycling officer (part-time)</t>
  </si>
  <si>
    <t>Dovecote Voluntary Parent Committee - to plug £5k gap in requested funding</t>
  </si>
  <si>
    <t>Oxford Credit Union - to plug £10k shortfall in requested amount</t>
  </si>
  <si>
    <t>Exeter College Vacations Project - to plug £5.5k shortfall in requested amount</t>
  </si>
  <si>
    <t>Electoral registration - additional funding focused on student registrations</t>
  </si>
  <si>
    <t>Education-focused Learning Outcomes Grant to continue after Eductional Attainment Prog (£50k/yr to 2019)</t>
  </si>
  <si>
    <t xml:space="preserve">Notes: </t>
  </si>
  <si>
    <t>2. Several items (as indicated) are funded for four years only to balance the budget in Y5.</t>
  </si>
  <si>
    <t>3. The scenario for the repayment of the Westgate business rates loan shown is 'worst case'.  In reality, the repayment would start from Y4</t>
  </si>
  <si>
    <t>1. Should it not be possible to levy the Tourist Tax,  we would make up the deficit by drawing on the additional monies we have put into balances</t>
  </si>
  <si>
    <t xml:space="preserve">Reinstate half of the £175k cut to staff training and wellbeing budgets </t>
  </si>
  <si>
    <t>Increase support for housing &amp; homelessness following lower-than-expected DHP settlement (4 years)</t>
  </si>
  <si>
    <t>RESISTING AUSTERITY: GREEN GROUP BUDGET AMENDMENT 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</si>
</sst>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#,##0_ ;[Red]\-#,##0\ "/>
    <numFmt numFmtId="166" formatCode="0.0000%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6" fillId="0" borderId="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8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9" fillId="3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8" fillId="3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vertical="top" wrapText="1"/>
    </xf>
    <xf numFmtId="3" fontId="6" fillId="34" borderId="0" xfId="0" applyNumberFormat="1" applyFont="1" applyFill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7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3" fontId="50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50" fillId="35" borderId="18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8" fillId="0" borderId="18" xfId="0" applyFont="1" applyFill="1" applyBorder="1" applyAlignment="1">
      <alignment horizontal="left" indent="1"/>
    </xf>
    <xf numFmtId="0" fontId="50" fillId="0" borderId="19" xfId="0" applyFont="1" applyFill="1" applyBorder="1" applyAlignment="1">
      <alignment horizontal="left" indent="1"/>
    </xf>
    <xf numFmtId="0" fontId="28" fillId="0" borderId="19" xfId="0" applyFont="1" applyFill="1" applyBorder="1" applyAlignment="1">
      <alignment horizontal="left" indent="1"/>
    </xf>
    <xf numFmtId="0" fontId="50" fillId="0" borderId="19" xfId="0" applyFont="1" applyBorder="1" applyAlignment="1">
      <alignment horizontal="left" vertical="top" wrapText="1" indent="1"/>
    </xf>
    <xf numFmtId="0" fontId="11" fillId="0" borderId="19" xfId="0" applyFont="1" applyFill="1" applyBorder="1" applyAlignment="1">
      <alignment horizontal="left" indent="1"/>
    </xf>
    <xf numFmtId="0" fontId="29" fillId="34" borderId="19" xfId="0" applyFont="1" applyFill="1" applyBorder="1" applyAlignment="1">
      <alignment horizontal="left" vertical="top" wrapText="1" indent="1"/>
    </xf>
    <xf numFmtId="0" fontId="31" fillId="34" borderId="20" xfId="0" applyFont="1" applyFill="1" applyBorder="1" applyAlignment="1">
      <alignment horizontal="left" vertical="top" wrapText="1" indent="1"/>
    </xf>
    <xf numFmtId="0" fontId="28" fillId="0" borderId="21" xfId="0" applyFont="1" applyFill="1" applyBorder="1" applyAlignment="1">
      <alignment horizontal="left" indent="1"/>
    </xf>
    <xf numFmtId="0" fontId="50" fillId="34" borderId="19" xfId="0" applyFont="1" applyFill="1" applyBorder="1" applyAlignment="1">
      <alignment horizontal="left" vertical="top" wrapText="1" indent="1"/>
    </xf>
    <xf numFmtId="0" fontId="31" fillId="34" borderId="10" xfId="0" applyFont="1" applyFill="1" applyBorder="1" applyAlignment="1">
      <alignment horizontal="left" vertical="top" wrapText="1" indent="1"/>
    </xf>
    <xf numFmtId="0" fontId="31" fillId="34" borderId="10" xfId="0" applyFont="1" applyFill="1" applyBorder="1" applyAlignment="1">
      <alignment horizontal="left" vertical="center" wrapText="1" indent="1"/>
    </xf>
    <xf numFmtId="0" fontId="50" fillId="0" borderId="10" xfId="0" applyFont="1" applyFill="1" applyBorder="1" applyAlignment="1">
      <alignment horizontal="left" indent="1"/>
    </xf>
    <xf numFmtId="0" fontId="11" fillId="0" borderId="21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left" indent="1"/>
    </xf>
    <xf numFmtId="0" fontId="28" fillId="0" borderId="15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28" fillId="0" borderId="13" xfId="0" applyFont="1" applyFill="1" applyBorder="1" applyAlignment="1">
      <alignment horizontal="left" vertical="top" wrapText="1" indent="1"/>
    </xf>
    <xf numFmtId="0" fontId="29" fillId="0" borderId="10" xfId="0" applyFont="1" applyFill="1" applyBorder="1" applyAlignment="1">
      <alignment horizontal="left" vertical="top" wrapText="1" indent="1"/>
    </xf>
    <xf numFmtId="0" fontId="29" fillId="34" borderId="10" xfId="0" applyFont="1" applyFill="1" applyBorder="1" applyAlignment="1">
      <alignment horizontal="left" vertical="top" wrapText="1" indent="1"/>
    </xf>
    <xf numFmtId="0" fontId="28" fillId="0" borderId="15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 wrapText="1" indent="1"/>
    </xf>
    <xf numFmtId="0" fontId="50" fillId="0" borderId="17" xfId="0" applyFont="1" applyFill="1" applyBorder="1" applyAlignment="1">
      <alignment horizontal="left" indent="1"/>
    </xf>
    <xf numFmtId="164" fontId="50" fillId="0" borderId="14" xfId="0" applyNumberFormat="1" applyFont="1" applyFill="1" applyBorder="1" applyAlignment="1">
      <alignment horizontal="right" indent="1"/>
    </xf>
    <xf numFmtId="164" fontId="50" fillId="0" borderId="18" xfId="0" applyNumberFormat="1" applyFont="1" applyFill="1" applyBorder="1" applyAlignment="1">
      <alignment horizontal="right" indent="1"/>
    </xf>
    <xf numFmtId="164" fontId="50" fillId="0" borderId="0" xfId="0" applyNumberFormat="1" applyFont="1" applyFill="1" applyBorder="1" applyAlignment="1">
      <alignment horizontal="right" indent="1"/>
    </xf>
    <xf numFmtId="164" fontId="50" fillId="0" borderId="19" xfId="0" applyNumberFormat="1" applyFont="1" applyFill="1" applyBorder="1" applyAlignment="1">
      <alignment horizontal="right" indent="1"/>
    </xf>
    <xf numFmtId="164" fontId="50" fillId="0" borderId="0" xfId="0" applyNumberFormat="1" applyFont="1" applyBorder="1" applyAlignment="1">
      <alignment horizontal="right" vertical="top" indent="1"/>
    </xf>
    <xf numFmtId="164" fontId="50" fillId="0" borderId="19" xfId="0" applyNumberFormat="1" applyFont="1" applyBorder="1" applyAlignment="1">
      <alignment horizontal="right" vertical="top" indent="1"/>
    </xf>
    <xf numFmtId="164" fontId="50" fillId="0" borderId="12" xfId="0" applyNumberFormat="1" applyFont="1" applyFill="1" applyBorder="1" applyAlignment="1">
      <alignment horizontal="right" indent="1"/>
    </xf>
    <xf numFmtId="164" fontId="31" fillId="34" borderId="19" xfId="0" applyNumberFormat="1" applyFont="1" applyFill="1" applyBorder="1" applyAlignment="1">
      <alignment horizontal="right" vertical="top" wrapText="1" indent="1"/>
    </xf>
    <xf numFmtId="164" fontId="31" fillId="34" borderId="12" xfId="0" applyNumberFormat="1" applyFont="1" applyFill="1" applyBorder="1" applyAlignment="1">
      <alignment horizontal="right" vertical="top" wrapText="1" indent="1"/>
    </xf>
    <xf numFmtId="164" fontId="31" fillId="34" borderId="0" xfId="0" applyNumberFormat="1" applyFont="1" applyFill="1" applyBorder="1" applyAlignment="1">
      <alignment horizontal="right" vertical="top" wrapText="1" indent="1"/>
    </xf>
    <xf numFmtId="164" fontId="50" fillId="0" borderId="16" xfId="0" applyNumberFormat="1" applyFont="1" applyFill="1" applyBorder="1" applyAlignment="1">
      <alignment horizontal="right" indent="1"/>
    </xf>
    <xf numFmtId="164" fontId="50" fillId="0" borderId="17" xfId="0" applyNumberFormat="1" applyFont="1" applyFill="1" applyBorder="1" applyAlignment="1">
      <alignment horizontal="right" indent="1"/>
    </xf>
    <xf numFmtId="164" fontId="28" fillId="0" borderId="22" xfId="0" applyNumberFormat="1" applyFont="1" applyFill="1" applyBorder="1" applyAlignment="1">
      <alignment horizontal="right" indent="1"/>
    </xf>
    <xf numFmtId="164" fontId="28" fillId="0" borderId="18" xfId="0" applyNumberFormat="1" applyFont="1" applyFill="1" applyBorder="1" applyAlignment="1">
      <alignment horizontal="right" indent="1"/>
    </xf>
    <xf numFmtId="164" fontId="31" fillId="34" borderId="19" xfId="0" applyNumberFormat="1" applyFont="1" applyFill="1" applyBorder="1" applyAlignment="1">
      <alignment horizontal="right" vertical="top" indent="1"/>
    </xf>
    <xf numFmtId="164" fontId="50" fillId="34" borderId="19" xfId="0" applyNumberFormat="1" applyFont="1" applyFill="1" applyBorder="1" applyAlignment="1">
      <alignment horizontal="right" vertical="top" indent="1"/>
    </xf>
    <xf numFmtId="0" fontId="31" fillId="34" borderId="20" xfId="0" applyFont="1" applyFill="1" applyBorder="1" applyAlignment="1">
      <alignment horizontal="right" vertical="top" indent="1"/>
    </xf>
    <xf numFmtId="0" fontId="31" fillId="34" borderId="19" xfId="0" applyFont="1" applyFill="1" applyBorder="1" applyAlignment="1">
      <alignment horizontal="right" vertical="top" indent="1"/>
    </xf>
    <xf numFmtId="164" fontId="11" fillId="0" borderId="22" xfId="0" applyNumberFormat="1" applyFont="1" applyFill="1" applyBorder="1" applyAlignment="1">
      <alignment horizontal="right" indent="1"/>
    </xf>
    <xf numFmtId="164" fontId="11" fillId="0" borderId="19" xfId="0" applyNumberFormat="1" applyFont="1" applyFill="1" applyBorder="1" applyAlignment="1">
      <alignment horizontal="right" indent="1"/>
    </xf>
    <xf numFmtId="164" fontId="28" fillId="0" borderId="17" xfId="0" applyNumberFormat="1" applyFont="1" applyFill="1" applyBorder="1" applyAlignment="1">
      <alignment horizontal="right" indent="1"/>
    </xf>
    <xf numFmtId="164" fontId="50" fillId="0" borderId="0" xfId="0" applyNumberFormat="1" applyFont="1" applyFill="1" applyAlignment="1">
      <alignment horizontal="right" indent="1"/>
    </xf>
    <xf numFmtId="164" fontId="50" fillId="0" borderId="11" xfId="0" applyNumberFormat="1" applyFont="1" applyFill="1" applyBorder="1" applyAlignment="1">
      <alignment horizontal="right" indent="1"/>
    </xf>
    <xf numFmtId="164" fontId="50" fillId="34" borderId="19" xfId="0" applyNumberFormat="1" applyFont="1" applyFill="1" applyBorder="1" applyAlignment="1">
      <alignment horizontal="right" indent="1"/>
    </xf>
    <xf numFmtId="164" fontId="50" fillId="34" borderId="12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0" fillId="32" borderId="0" xfId="0" applyFont="1" applyFill="1" applyBorder="1" applyAlignment="1">
      <alignment horizontal="left" vertical="top" wrapText="1"/>
    </xf>
    <xf numFmtId="0" fontId="31" fillId="34" borderId="17" xfId="0" applyFont="1" applyFill="1" applyBorder="1" applyAlignment="1">
      <alignment horizontal="right" vertical="top" inden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view="pageBreakPreview" zoomScale="60" zoomScalePageLayoutView="0" workbookViewId="0" topLeftCell="A1">
      <selection activeCell="B66" sqref="B66"/>
    </sheetView>
  </sheetViews>
  <sheetFormatPr defaultColWidth="9.140625" defaultRowHeight="15"/>
  <cols>
    <col min="1" max="1" width="4.57421875" style="0" customWidth="1"/>
    <col min="2" max="2" width="103.140625" style="0" customWidth="1"/>
    <col min="3" max="3" width="14.7109375" style="9" bestFit="1" customWidth="1"/>
    <col min="4" max="6" width="13.00390625" style="9" bestFit="1" customWidth="1"/>
    <col min="7" max="7" width="6.28125" style="0" customWidth="1"/>
    <col min="8" max="9" width="34.57421875" style="0" customWidth="1"/>
    <col min="10" max="10" width="16.57421875" style="0" customWidth="1"/>
    <col min="11" max="15" width="8.8515625" style="0" customWidth="1"/>
  </cols>
  <sheetData>
    <row r="1" spans="1:6" ht="15.75">
      <c r="A1" s="38"/>
      <c r="B1" s="64" t="s">
        <v>101</v>
      </c>
      <c r="C1" s="49" t="s">
        <v>20</v>
      </c>
      <c r="D1" s="50"/>
      <c r="E1" s="50"/>
      <c r="F1" s="50"/>
    </row>
    <row r="2" spans="2:6" ht="16.5" thickBot="1">
      <c r="B2" s="64" t="s">
        <v>22</v>
      </c>
      <c r="C2" s="50"/>
      <c r="D2" s="50"/>
      <c r="E2" s="50"/>
      <c r="F2" s="50"/>
    </row>
    <row r="3" spans="2:6" ht="15.75">
      <c r="B3" s="51" t="s">
        <v>1</v>
      </c>
      <c r="C3" s="62" t="s">
        <v>21</v>
      </c>
      <c r="D3" s="62" t="s">
        <v>26</v>
      </c>
      <c r="E3" s="62" t="s">
        <v>30</v>
      </c>
      <c r="F3" s="62" t="s">
        <v>44</v>
      </c>
    </row>
    <row r="4" spans="2:6" ht="16.5" thickBot="1">
      <c r="B4" s="51"/>
      <c r="C4" s="63" t="s">
        <v>0</v>
      </c>
      <c r="D4" s="63" t="s">
        <v>0</v>
      </c>
      <c r="E4" s="63" t="s">
        <v>0</v>
      </c>
      <c r="F4" s="63" t="s">
        <v>0</v>
      </c>
    </row>
    <row r="5" spans="2:7" ht="15.75">
      <c r="B5" s="65" t="s">
        <v>2</v>
      </c>
      <c r="C5" s="87">
        <v>23127</v>
      </c>
      <c r="D5" s="88">
        <v>21460</v>
      </c>
      <c r="E5" s="87">
        <v>20347</v>
      </c>
      <c r="F5" s="88">
        <v>19920</v>
      </c>
      <c r="G5" s="11"/>
    </row>
    <row r="6" spans="2:7" ht="15.75">
      <c r="B6" s="66"/>
      <c r="C6" s="89"/>
      <c r="D6" s="90"/>
      <c r="E6" s="89"/>
      <c r="F6" s="90"/>
      <c r="G6" s="11"/>
    </row>
    <row r="7" spans="2:7" ht="15.75">
      <c r="B7" s="67" t="s">
        <v>24</v>
      </c>
      <c r="C7" s="89"/>
      <c r="D7" s="90"/>
      <c r="E7" s="89"/>
      <c r="F7" s="90"/>
      <c r="G7" s="11"/>
    </row>
    <row r="8" spans="2:10" s="22" customFormat="1" ht="15.75">
      <c r="B8" s="68" t="s">
        <v>45</v>
      </c>
      <c r="C8" s="91">
        <v>-154</v>
      </c>
      <c r="D8" s="92">
        <v>-154</v>
      </c>
      <c r="E8" s="91">
        <v>-154</v>
      </c>
      <c r="F8" s="92"/>
      <c r="G8" s="24"/>
      <c r="H8" s="24"/>
      <c r="I8" s="24"/>
      <c r="J8" s="24"/>
    </row>
    <row r="9" spans="2:7" s="22" customFormat="1" ht="15.75">
      <c r="B9" s="66"/>
      <c r="C9" s="89"/>
      <c r="D9" s="90"/>
      <c r="E9" s="89"/>
      <c r="F9" s="90"/>
      <c r="G9" s="23"/>
    </row>
    <row r="10" spans="2:11" ht="15.75">
      <c r="B10" s="69" t="s">
        <v>28</v>
      </c>
      <c r="C10" s="90"/>
      <c r="D10" s="93"/>
      <c r="E10" s="89"/>
      <c r="F10" s="90"/>
      <c r="G10" s="12"/>
      <c r="H10" s="4"/>
      <c r="I10" s="4"/>
      <c r="J10" s="4"/>
      <c r="K10" s="4"/>
    </row>
    <row r="11" spans="1:9" ht="18.75" customHeight="1">
      <c r="A11">
        <v>1</v>
      </c>
      <c r="B11" s="70" t="s">
        <v>46</v>
      </c>
      <c r="C11" s="94">
        <v>-400</v>
      </c>
      <c r="D11" s="95">
        <v>-400</v>
      </c>
      <c r="E11" s="96">
        <v>-400</v>
      </c>
      <c r="F11" s="90"/>
      <c r="G11" s="42"/>
      <c r="H11" s="11"/>
      <c r="I11" s="11"/>
    </row>
    <row r="12" spans="1:16" ht="15.75">
      <c r="A12">
        <v>2</v>
      </c>
      <c r="B12" s="70" t="s">
        <v>47</v>
      </c>
      <c r="C12" s="96">
        <v>-25</v>
      </c>
      <c r="D12" s="94">
        <v>-50</v>
      </c>
      <c r="E12" s="96">
        <v>-50</v>
      </c>
      <c r="F12" s="94">
        <v>-50</v>
      </c>
      <c r="G12" s="13"/>
      <c r="H12" s="11"/>
      <c r="I12" s="11"/>
      <c r="P12" s="32"/>
    </row>
    <row r="13" spans="1:9" ht="14.25" customHeight="1">
      <c r="A13">
        <v>3</v>
      </c>
      <c r="B13" s="70" t="s">
        <v>48</v>
      </c>
      <c r="C13" s="96"/>
      <c r="D13" s="94"/>
      <c r="E13" s="96">
        <v>-100</v>
      </c>
      <c r="F13" s="94">
        <v>-100</v>
      </c>
      <c r="G13" s="118"/>
      <c r="H13" s="117"/>
      <c r="I13" s="11"/>
    </row>
    <row r="14" spans="1:9" ht="15.75">
      <c r="A14">
        <v>5</v>
      </c>
      <c r="B14" s="71" t="s">
        <v>71</v>
      </c>
      <c r="C14" s="96"/>
      <c r="D14" s="94"/>
      <c r="E14" s="96">
        <v>-250</v>
      </c>
      <c r="F14" s="94"/>
      <c r="G14" s="13"/>
      <c r="H14" s="11"/>
      <c r="I14" s="11"/>
    </row>
    <row r="15" spans="1:9" ht="15.75">
      <c r="A15">
        <v>6</v>
      </c>
      <c r="B15" s="70" t="s">
        <v>72</v>
      </c>
      <c r="C15" s="96">
        <v>-71</v>
      </c>
      <c r="D15" s="94">
        <v>-88</v>
      </c>
      <c r="E15" s="96">
        <v>-42</v>
      </c>
      <c r="F15" s="94">
        <v>-42</v>
      </c>
      <c r="G15" s="2"/>
      <c r="H15" s="11"/>
      <c r="I15" s="11"/>
    </row>
    <row r="16" spans="1:18" ht="18" customHeight="1">
      <c r="A16">
        <v>7</v>
      </c>
      <c r="B16" s="70" t="s">
        <v>74</v>
      </c>
      <c r="C16" s="96">
        <v>-22</v>
      </c>
      <c r="D16" s="94">
        <v>-22</v>
      </c>
      <c r="E16" s="96">
        <v>-22</v>
      </c>
      <c r="F16" s="94">
        <v>-22</v>
      </c>
      <c r="G16" s="2"/>
      <c r="H16" s="11"/>
      <c r="I16" s="11"/>
      <c r="P16" s="117"/>
      <c r="Q16" s="117"/>
      <c r="R16" s="117"/>
    </row>
    <row r="17" spans="2:9" ht="16.5" thickBot="1">
      <c r="B17" s="52"/>
      <c r="C17" s="97"/>
      <c r="D17" s="98"/>
      <c r="E17" s="97"/>
      <c r="F17" s="98"/>
      <c r="G17" s="2"/>
      <c r="H17" s="11"/>
      <c r="I17" s="11"/>
    </row>
    <row r="18" spans="2:9" s="1" customFormat="1" ht="16.5" thickBot="1">
      <c r="B18" s="72" t="s">
        <v>25</v>
      </c>
      <c r="C18" s="99">
        <f>+SUM(C11:C17)</f>
        <v>-518</v>
      </c>
      <c r="D18" s="99">
        <f>+SUM(D11:D17)</f>
        <v>-560</v>
      </c>
      <c r="E18" s="99">
        <f>+SUM(E11:E17)</f>
        <v>-864</v>
      </c>
      <c r="F18" s="99">
        <f>+SUM(F11:F17)</f>
        <v>-214</v>
      </c>
      <c r="G18" s="14"/>
      <c r="H18" s="15"/>
      <c r="I18" s="15"/>
    </row>
    <row r="19" spans="2:9" s="1" customFormat="1" ht="15.75">
      <c r="B19" s="65" t="s">
        <v>3</v>
      </c>
      <c r="C19" s="100">
        <f>C18</f>
        <v>-518</v>
      </c>
      <c r="D19" s="100">
        <f>C19+D18</f>
        <v>-1078</v>
      </c>
      <c r="E19" s="100">
        <f>D19+E18</f>
        <v>-1942</v>
      </c>
      <c r="F19" s="100">
        <f>E19+F18</f>
        <v>-2156</v>
      </c>
      <c r="G19" s="14"/>
      <c r="H19" s="15"/>
      <c r="I19" s="15"/>
    </row>
    <row r="20" spans="2:14" ht="15.75">
      <c r="B20" s="66"/>
      <c r="C20" s="90"/>
      <c r="D20" s="90"/>
      <c r="E20" s="90"/>
      <c r="F20" s="90"/>
      <c r="G20" s="2"/>
      <c r="H20" s="12"/>
      <c r="I20" s="12"/>
      <c r="J20" s="4"/>
      <c r="K20" s="4"/>
      <c r="L20" s="4"/>
      <c r="M20" s="3"/>
      <c r="N20" s="3"/>
    </row>
    <row r="21" spans="2:9" ht="15.75">
      <c r="B21" s="69" t="s">
        <v>4</v>
      </c>
      <c r="C21" s="90"/>
      <c r="D21" s="90"/>
      <c r="E21" s="90"/>
      <c r="F21" s="90"/>
      <c r="G21" s="2"/>
      <c r="H21" s="11"/>
      <c r="I21" s="11"/>
    </row>
    <row r="22" spans="1:9" s="25" customFormat="1" ht="38.25" customHeight="1">
      <c r="A22" s="25">
        <v>1</v>
      </c>
      <c r="B22" s="73" t="s">
        <v>75</v>
      </c>
      <c r="C22" s="101">
        <f>400*6%</f>
        <v>24</v>
      </c>
      <c r="D22" s="102">
        <f>24+C22</f>
        <v>48</v>
      </c>
      <c r="E22" s="102">
        <f>24+D22</f>
        <v>72</v>
      </c>
      <c r="F22" s="102">
        <v>72</v>
      </c>
      <c r="G22" s="122"/>
      <c r="H22" s="121"/>
      <c r="I22" s="121"/>
    </row>
    <row r="23" spans="1:18" s="25" customFormat="1" ht="18.75" customHeight="1">
      <c r="A23" s="25">
        <v>2</v>
      </c>
      <c r="B23" s="73" t="s">
        <v>94</v>
      </c>
      <c r="C23" s="101">
        <v>7</v>
      </c>
      <c r="D23" s="102">
        <v>27</v>
      </c>
      <c r="E23" s="102">
        <v>50</v>
      </c>
      <c r="F23" s="102">
        <v>50</v>
      </c>
      <c r="G23" s="13"/>
      <c r="H23" s="26"/>
      <c r="I23" s="26"/>
      <c r="P23" s="121"/>
      <c r="Q23" s="121"/>
      <c r="R23" s="121"/>
    </row>
    <row r="24" spans="1:9" s="25" customFormat="1" ht="23.25" customHeight="1">
      <c r="A24" s="25">
        <v>3</v>
      </c>
      <c r="B24" s="73" t="s">
        <v>49</v>
      </c>
      <c r="C24" s="101">
        <v>20</v>
      </c>
      <c r="D24" s="102"/>
      <c r="E24" s="102"/>
      <c r="F24" s="102"/>
      <c r="G24" s="13"/>
      <c r="H24" s="26"/>
      <c r="I24" s="26"/>
    </row>
    <row r="25" spans="1:14" s="25" customFormat="1" ht="23.25" customHeight="1">
      <c r="A25" s="25">
        <v>4</v>
      </c>
      <c r="B25" s="73" t="s">
        <v>100</v>
      </c>
      <c r="C25" s="101">
        <v>150</v>
      </c>
      <c r="D25" s="102">
        <v>150</v>
      </c>
      <c r="E25" s="102">
        <v>150</v>
      </c>
      <c r="F25" s="102">
        <v>150</v>
      </c>
      <c r="G25" s="13"/>
      <c r="H25" s="112"/>
      <c r="I25" s="112"/>
      <c r="J25" s="113"/>
      <c r="K25" s="113"/>
      <c r="L25" s="113"/>
      <c r="M25" s="113"/>
      <c r="N25" s="113"/>
    </row>
    <row r="26" spans="1:14" s="25" customFormat="1" ht="15.75">
      <c r="A26" s="25">
        <v>5</v>
      </c>
      <c r="B26" s="71" t="s">
        <v>51</v>
      </c>
      <c r="C26" s="94"/>
      <c r="D26" s="94">
        <v>24</v>
      </c>
      <c r="E26" s="94">
        <v>24</v>
      </c>
      <c r="F26" s="94">
        <v>24</v>
      </c>
      <c r="G26" s="13"/>
      <c r="H26" s="112"/>
      <c r="I26" s="112"/>
      <c r="J26" s="113"/>
      <c r="K26" s="113"/>
      <c r="L26" s="113"/>
      <c r="M26" s="113"/>
      <c r="N26" s="113"/>
    </row>
    <row r="27" spans="1:14" s="25" customFormat="1" ht="14.25" customHeight="1">
      <c r="A27" s="25">
        <v>6</v>
      </c>
      <c r="B27" s="71" t="s">
        <v>99</v>
      </c>
      <c r="C27" s="94"/>
      <c r="D27" s="94">
        <v>90</v>
      </c>
      <c r="E27" s="94">
        <v>90</v>
      </c>
      <c r="F27" s="94">
        <v>90</v>
      </c>
      <c r="G27" s="122"/>
      <c r="H27" s="123"/>
      <c r="I27" s="29"/>
      <c r="J27" s="113"/>
      <c r="K27" s="113"/>
      <c r="L27" s="113"/>
      <c r="M27" s="113"/>
      <c r="N27" s="113"/>
    </row>
    <row r="28" spans="1:14" ht="20.25" customHeight="1">
      <c r="A28">
        <v>7</v>
      </c>
      <c r="B28" s="71" t="s">
        <v>86</v>
      </c>
      <c r="C28" s="103">
        <v>100</v>
      </c>
      <c r="D28" s="103">
        <v>100</v>
      </c>
      <c r="E28" s="103">
        <v>100</v>
      </c>
      <c r="F28" s="103">
        <v>100</v>
      </c>
      <c r="G28" s="13"/>
      <c r="H28" s="2"/>
      <c r="I28" s="29"/>
      <c r="J28" s="119"/>
      <c r="K28" s="120"/>
      <c r="L28" s="120"/>
      <c r="M28" s="120"/>
      <c r="N28" s="120"/>
    </row>
    <row r="29" spans="1:14" ht="15.75">
      <c r="A29">
        <v>8</v>
      </c>
      <c r="B29" s="71" t="s">
        <v>87</v>
      </c>
      <c r="C29" s="103">
        <v>50</v>
      </c>
      <c r="D29" s="103">
        <v>50</v>
      </c>
      <c r="E29" s="103">
        <v>50</v>
      </c>
      <c r="F29" s="103">
        <v>50</v>
      </c>
      <c r="G29" s="13"/>
      <c r="H29" s="2"/>
      <c r="I29" s="114"/>
      <c r="J29" s="3"/>
      <c r="K29" s="3"/>
      <c r="L29" s="3"/>
      <c r="M29" s="3"/>
      <c r="N29" s="3"/>
    </row>
    <row r="30" spans="1:14" ht="21.75" customHeight="1">
      <c r="A30">
        <v>9</v>
      </c>
      <c r="B30" s="74" t="s">
        <v>85</v>
      </c>
      <c r="C30" s="103">
        <v>180</v>
      </c>
      <c r="D30" s="103">
        <v>180</v>
      </c>
      <c r="E30" s="103">
        <v>180</v>
      </c>
      <c r="F30" s="103">
        <v>180</v>
      </c>
      <c r="G30" s="13"/>
      <c r="H30" s="2"/>
      <c r="I30" s="29"/>
      <c r="J30" s="119"/>
      <c r="K30" s="120"/>
      <c r="L30" s="120"/>
      <c r="M30" s="120"/>
      <c r="N30" s="120"/>
    </row>
    <row r="31" spans="1:14" ht="21.75" customHeight="1">
      <c r="A31">
        <v>10</v>
      </c>
      <c r="B31" s="74" t="s">
        <v>76</v>
      </c>
      <c r="C31" s="104">
        <v>25</v>
      </c>
      <c r="D31" s="104"/>
      <c r="E31" s="104"/>
      <c r="F31" s="104"/>
      <c r="G31" s="13"/>
      <c r="H31" s="11"/>
      <c r="I31" s="29"/>
      <c r="J31" s="27"/>
      <c r="K31" s="28"/>
      <c r="L31" s="28"/>
      <c r="M31" s="28"/>
      <c r="N31" s="28"/>
    </row>
    <row r="32" spans="1:16" ht="21.75" customHeight="1">
      <c r="A32">
        <v>11</v>
      </c>
      <c r="B32" s="74" t="s">
        <v>73</v>
      </c>
      <c r="C32" s="104">
        <v>50</v>
      </c>
      <c r="D32" s="104"/>
      <c r="E32" s="104"/>
      <c r="F32" s="104"/>
      <c r="G32" s="13"/>
      <c r="H32" s="11"/>
      <c r="I32" s="29"/>
      <c r="J32" s="27"/>
      <c r="K32" s="30"/>
      <c r="L32" s="30"/>
      <c r="M32" s="30"/>
      <c r="N32" s="30"/>
      <c r="P32" s="32"/>
    </row>
    <row r="33" spans="1:14" ht="21.75" customHeight="1">
      <c r="A33">
        <v>12</v>
      </c>
      <c r="B33" s="74" t="s">
        <v>88</v>
      </c>
      <c r="C33" s="104"/>
      <c r="D33" s="104">
        <v>50</v>
      </c>
      <c r="E33" s="104">
        <v>50</v>
      </c>
      <c r="F33" s="104">
        <v>50</v>
      </c>
      <c r="G33" s="13"/>
      <c r="H33" s="11"/>
      <c r="I33" s="29"/>
      <c r="J33" s="27"/>
      <c r="K33" s="30"/>
      <c r="L33" s="30"/>
      <c r="M33" s="30"/>
      <c r="N33" s="30"/>
    </row>
    <row r="34" spans="1:14" ht="21.75" customHeight="1">
      <c r="A34">
        <v>13</v>
      </c>
      <c r="B34" s="74" t="s">
        <v>77</v>
      </c>
      <c r="C34" s="104">
        <v>5</v>
      </c>
      <c r="D34" s="104"/>
      <c r="E34" s="104"/>
      <c r="F34" s="104"/>
      <c r="G34" s="13"/>
      <c r="H34" s="11"/>
      <c r="I34" s="29"/>
      <c r="J34" s="27"/>
      <c r="K34" s="30"/>
      <c r="L34" s="30"/>
      <c r="M34" s="30"/>
      <c r="N34" s="30"/>
    </row>
    <row r="35" spans="1:14" ht="21.75" customHeight="1">
      <c r="A35">
        <v>14</v>
      </c>
      <c r="B35" s="74" t="s">
        <v>78</v>
      </c>
      <c r="C35" s="104">
        <v>2.5</v>
      </c>
      <c r="D35" s="104"/>
      <c r="E35" s="104"/>
      <c r="F35" s="104"/>
      <c r="G35" s="13"/>
      <c r="H35" s="11"/>
      <c r="I35" s="29"/>
      <c r="J35" s="27"/>
      <c r="K35" s="28"/>
      <c r="L35" s="28"/>
      <c r="M35" s="28"/>
      <c r="N35" s="28"/>
    </row>
    <row r="36" spans="1:14" ht="21.75" customHeight="1">
      <c r="A36">
        <v>15</v>
      </c>
      <c r="B36" s="74" t="s">
        <v>79</v>
      </c>
      <c r="C36" s="104">
        <v>2.5</v>
      </c>
      <c r="D36" s="104"/>
      <c r="E36" s="104"/>
      <c r="F36" s="104"/>
      <c r="G36" s="13"/>
      <c r="H36" s="11"/>
      <c r="I36" s="29"/>
      <c r="J36" s="27"/>
      <c r="K36" s="30"/>
      <c r="L36" s="30"/>
      <c r="M36" s="30"/>
      <c r="N36" s="30"/>
    </row>
    <row r="37" spans="1:14" ht="21.75" customHeight="1">
      <c r="A37">
        <v>16</v>
      </c>
      <c r="B37" s="74" t="s">
        <v>81</v>
      </c>
      <c r="C37" s="104">
        <v>5</v>
      </c>
      <c r="D37" s="104"/>
      <c r="E37" s="104"/>
      <c r="F37" s="104"/>
      <c r="G37" s="13"/>
      <c r="H37" s="11"/>
      <c r="I37" s="29"/>
      <c r="J37" s="27"/>
      <c r="K37" s="43"/>
      <c r="L37" s="43"/>
      <c r="M37" s="43"/>
      <c r="N37" s="43"/>
    </row>
    <row r="38" spans="1:14" ht="21.75" customHeight="1">
      <c r="A38">
        <v>17</v>
      </c>
      <c r="B38" s="74" t="s">
        <v>82</v>
      </c>
      <c r="C38" s="104">
        <v>2.5</v>
      </c>
      <c r="D38" s="104"/>
      <c r="E38" s="104"/>
      <c r="F38" s="104"/>
      <c r="G38" s="13"/>
      <c r="H38" s="11"/>
      <c r="I38" s="29"/>
      <c r="J38" s="27"/>
      <c r="K38" s="43"/>
      <c r="L38" s="43"/>
      <c r="M38" s="43"/>
      <c r="N38" s="43"/>
    </row>
    <row r="39" spans="1:14" ht="21.75" customHeight="1">
      <c r="A39">
        <v>18</v>
      </c>
      <c r="B39" s="74" t="s">
        <v>83</v>
      </c>
      <c r="C39" s="104">
        <v>2</v>
      </c>
      <c r="D39" s="104"/>
      <c r="E39" s="104"/>
      <c r="F39" s="104"/>
      <c r="G39" s="13"/>
      <c r="H39" s="11"/>
      <c r="I39" s="29"/>
      <c r="J39" s="27"/>
      <c r="K39" s="43"/>
      <c r="L39" s="43"/>
      <c r="M39" s="43"/>
      <c r="N39" s="43"/>
    </row>
    <row r="40" spans="1:14" ht="21.75" customHeight="1">
      <c r="A40">
        <v>19</v>
      </c>
      <c r="B40" s="74" t="s">
        <v>90</v>
      </c>
      <c r="C40" s="104">
        <v>5</v>
      </c>
      <c r="D40" s="104"/>
      <c r="E40" s="104"/>
      <c r="F40" s="104"/>
      <c r="G40" s="13"/>
      <c r="H40" s="11"/>
      <c r="I40" s="29"/>
      <c r="J40" s="27"/>
      <c r="K40" s="43"/>
      <c r="L40" s="43"/>
      <c r="M40" s="43"/>
      <c r="N40" s="43"/>
    </row>
    <row r="41" spans="1:14" ht="21.75" customHeight="1">
      <c r="A41">
        <v>20</v>
      </c>
      <c r="B41" s="74" t="s">
        <v>91</v>
      </c>
      <c r="C41" s="104">
        <v>10</v>
      </c>
      <c r="D41" s="104"/>
      <c r="E41" s="104"/>
      <c r="F41" s="104"/>
      <c r="G41" s="13"/>
      <c r="H41" s="11"/>
      <c r="I41" s="29"/>
      <c r="J41" s="27"/>
      <c r="K41" s="43"/>
      <c r="L41" s="43"/>
      <c r="M41" s="43"/>
      <c r="N41" s="43"/>
    </row>
    <row r="42" spans="1:14" ht="21.75" customHeight="1">
      <c r="A42">
        <v>21</v>
      </c>
      <c r="B42" s="74" t="s">
        <v>92</v>
      </c>
      <c r="C42" s="104">
        <v>5.5</v>
      </c>
      <c r="D42" s="104"/>
      <c r="E42" s="104"/>
      <c r="F42" s="104"/>
      <c r="G42" s="13"/>
      <c r="H42" s="11"/>
      <c r="I42" s="29"/>
      <c r="J42" s="27"/>
      <c r="K42" s="43"/>
      <c r="L42" s="43"/>
      <c r="M42" s="43"/>
      <c r="N42" s="43"/>
    </row>
    <row r="43" spans="1:14" ht="21.75" customHeight="1">
      <c r="A43">
        <v>22</v>
      </c>
      <c r="B43" s="74" t="s">
        <v>84</v>
      </c>
      <c r="C43" s="104">
        <v>5</v>
      </c>
      <c r="D43" s="104"/>
      <c r="E43" s="104"/>
      <c r="F43" s="104"/>
      <c r="G43" s="13"/>
      <c r="H43" s="11"/>
      <c r="I43" s="29"/>
      <c r="J43" s="27"/>
      <c r="K43" s="43"/>
      <c r="L43" s="43"/>
      <c r="M43" s="43"/>
      <c r="N43" s="43"/>
    </row>
    <row r="44" spans="1:14" ht="21.75" customHeight="1">
      <c r="A44">
        <v>23</v>
      </c>
      <c r="B44" s="74" t="s">
        <v>80</v>
      </c>
      <c r="C44" s="104">
        <v>5</v>
      </c>
      <c r="D44" s="104"/>
      <c r="E44" s="104"/>
      <c r="F44" s="104"/>
      <c r="G44" s="13"/>
      <c r="H44" s="11"/>
      <c r="I44" s="29"/>
      <c r="J44" s="27"/>
      <c r="K44" s="44"/>
      <c r="L44" s="44"/>
      <c r="M44" s="44"/>
      <c r="N44" s="44"/>
    </row>
    <row r="45" spans="1:14" ht="21.75" customHeight="1">
      <c r="A45">
        <v>24</v>
      </c>
      <c r="B45" s="75" t="s">
        <v>93</v>
      </c>
      <c r="C45" s="104">
        <v>50</v>
      </c>
      <c r="D45" s="104"/>
      <c r="E45" s="104"/>
      <c r="F45" s="104"/>
      <c r="G45" s="13"/>
      <c r="H45" s="11"/>
      <c r="I45" s="29"/>
      <c r="J45" s="27"/>
      <c r="K45" s="30"/>
      <c r="L45" s="30"/>
      <c r="M45" s="30"/>
      <c r="N45" s="30"/>
    </row>
    <row r="46" spans="1:14" ht="21.75" customHeight="1" thickBot="1">
      <c r="A46">
        <v>25</v>
      </c>
      <c r="B46" s="75" t="s">
        <v>89</v>
      </c>
      <c r="C46" s="104">
        <v>25</v>
      </c>
      <c r="D46" s="104">
        <v>25</v>
      </c>
      <c r="E46" s="104">
        <v>25</v>
      </c>
      <c r="F46" s="115">
        <v>25</v>
      </c>
      <c r="G46" s="13"/>
      <c r="H46" s="11"/>
      <c r="I46" s="29"/>
      <c r="J46" s="27"/>
      <c r="K46" s="30"/>
      <c r="L46" s="30"/>
      <c r="M46" s="30"/>
      <c r="N46" s="30"/>
    </row>
    <row r="47" spans="2:9" s="1" customFormat="1" ht="16.5" thickBot="1">
      <c r="B47" s="72" t="s">
        <v>5</v>
      </c>
      <c r="C47" s="99">
        <f>SUM(C22:C46)</f>
        <v>731</v>
      </c>
      <c r="D47" s="99">
        <f>SUM(D22:D46)</f>
        <v>744</v>
      </c>
      <c r="E47" s="99">
        <f>SUM(E22:E46)</f>
        <v>791</v>
      </c>
      <c r="F47" s="99">
        <f>SUM(F22:O46)</f>
        <v>791</v>
      </c>
      <c r="G47" s="15"/>
      <c r="H47" s="15"/>
      <c r="I47" s="15"/>
    </row>
    <row r="48" spans="2:9" ht="16.5" thickBot="1">
      <c r="B48" s="76"/>
      <c r="C48" s="90"/>
      <c r="D48" s="90"/>
      <c r="E48" s="90"/>
      <c r="F48" s="90"/>
      <c r="G48" s="11"/>
      <c r="H48" s="11"/>
      <c r="I48" s="11"/>
    </row>
    <row r="49" spans="2:9" s="5" customFormat="1" ht="16.5" thickBot="1">
      <c r="B49" s="77" t="s">
        <v>6</v>
      </c>
      <c r="C49" s="105">
        <f>C18+C47</f>
        <v>213</v>
      </c>
      <c r="D49" s="105">
        <f>D18+D47</f>
        <v>184</v>
      </c>
      <c r="E49" s="105">
        <f>E18+E47</f>
        <v>-73</v>
      </c>
      <c r="F49" s="105">
        <f>F18+F47</f>
        <v>577</v>
      </c>
      <c r="G49" s="16"/>
      <c r="H49" s="16"/>
      <c r="I49" s="16"/>
    </row>
    <row r="50" spans="2:9" s="5" customFormat="1" ht="15.75">
      <c r="B50" s="78" t="s">
        <v>7</v>
      </c>
      <c r="C50" s="106">
        <f>C49</f>
        <v>213</v>
      </c>
      <c r="D50" s="106">
        <f>C50+D49</f>
        <v>397</v>
      </c>
      <c r="E50" s="106">
        <f>D50+E49</f>
        <v>324</v>
      </c>
      <c r="F50" s="106">
        <f>E50+F49</f>
        <v>901</v>
      </c>
      <c r="G50" s="16"/>
      <c r="H50" s="16"/>
      <c r="I50" s="16"/>
    </row>
    <row r="51" spans="2:9" ht="15.75">
      <c r="B51" s="76"/>
      <c r="C51" s="90"/>
      <c r="D51" s="90"/>
      <c r="E51" s="90"/>
      <c r="F51" s="90"/>
      <c r="G51" s="11"/>
      <c r="H51" s="11"/>
      <c r="I51" s="11"/>
    </row>
    <row r="52" spans="2:16" ht="15.75">
      <c r="B52" s="76" t="s">
        <v>29</v>
      </c>
      <c r="C52" s="90">
        <v>118</v>
      </c>
      <c r="D52" s="90">
        <v>121</v>
      </c>
      <c r="E52" s="90">
        <v>381</v>
      </c>
      <c r="F52" s="90">
        <v>-420</v>
      </c>
      <c r="G52" s="11"/>
      <c r="H52" s="11"/>
      <c r="I52" s="11"/>
      <c r="P52" s="32"/>
    </row>
    <row r="53" spans="2:9" ht="15.75">
      <c r="B53" s="76"/>
      <c r="C53" s="90"/>
      <c r="D53" s="90"/>
      <c r="E53" s="90"/>
      <c r="F53" s="90"/>
      <c r="G53" s="11"/>
      <c r="H53" s="11"/>
      <c r="I53" s="11"/>
    </row>
    <row r="54" spans="2:7" ht="16.5" thickBot="1">
      <c r="B54" s="79" t="s">
        <v>8</v>
      </c>
      <c r="C54" s="107">
        <f>+C49+C52+C5+C8+C9</f>
        <v>23304</v>
      </c>
      <c r="D54" s="107">
        <f>+D49+D52+D5+D8+D9</f>
        <v>21611</v>
      </c>
      <c r="E54" s="107">
        <f>+E49+E52+E5+E8+E9</f>
        <v>20501</v>
      </c>
      <c r="F54" s="107">
        <f>+F49+F52+F5+F8+F9</f>
        <v>20077</v>
      </c>
      <c r="G54" s="11"/>
    </row>
    <row r="55" spans="2:14" ht="16.5" thickBot="1">
      <c r="B55" s="80"/>
      <c r="C55" s="108"/>
      <c r="D55" s="108"/>
      <c r="E55" s="108"/>
      <c r="F55" s="108"/>
      <c r="G55" s="11"/>
      <c r="N55" s="3"/>
    </row>
    <row r="56" spans="2:14" ht="15.75">
      <c r="B56" s="81" t="s">
        <v>9</v>
      </c>
      <c r="C56" s="88"/>
      <c r="D56" s="88"/>
      <c r="E56" s="88"/>
      <c r="F56" s="109"/>
      <c r="G56" s="11"/>
      <c r="N56" s="3"/>
    </row>
    <row r="57" spans="2:14" ht="15.75">
      <c r="B57" s="82" t="s">
        <v>27</v>
      </c>
      <c r="C57" s="90">
        <v>-4433</v>
      </c>
      <c r="D57" s="90">
        <v>-2955</v>
      </c>
      <c r="E57" s="90">
        <v>-1478</v>
      </c>
      <c r="F57" s="93">
        <v>0</v>
      </c>
      <c r="G57" s="11"/>
      <c r="M57" s="8"/>
      <c r="N57" s="3"/>
    </row>
    <row r="58" spans="2:14" ht="15.75">
      <c r="B58" s="82" t="s">
        <v>33</v>
      </c>
      <c r="C58" s="90">
        <v>-29</v>
      </c>
      <c r="D58" s="90">
        <v>0</v>
      </c>
      <c r="E58" s="90">
        <v>0</v>
      </c>
      <c r="F58" s="93">
        <v>0</v>
      </c>
      <c r="G58" s="11"/>
      <c r="M58" s="8"/>
      <c r="N58" s="3"/>
    </row>
    <row r="59" spans="2:14" ht="15.75">
      <c r="B59" s="82" t="s">
        <v>10</v>
      </c>
      <c r="C59" s="90">
        <v>-12130</v>
      </c>
      <c r="D59" s="90">
        <v>-12083</v>
      </c>
      <c r="E59" s="90">
        <v>-12325</v>
      </c>
      <c r="F59" s="93">
        <v>-12635</v>
      </c>
      <c r="G59" s="2"/>
      <c r="H59" s="7"/>
      <c r="I59" s="7"/>
      <c r="J59" s="8"/>
      <c r="K59" s="8"/>
      <c r="L59" s="8"/>
      <c r="M59" s="8"/>
      <c r="N59" s="3"/>
    </row>
    <row r="60" spans="2:14" s="45" customFormat="1" ht="15.75">
      <c r="B60" s="83" t="s">
        <v>50</v>
      </c>
      <c r="C60" s="110">
        <v>-57.175</v>
      </c>
      <c r="D60" s="110">
        <v>-58.331</v>
      </c>
      <c r="E60" s="110">
        <v>-59.502</v>
      </c>
      <c r="F60" s="111">
        <v>-60.998</v>
      </c>
      <c r="G60" s="46"/>
      <c r="H60" s="47"/>
      <c r="I60" s="47"/>
      <c r="J60" s="48"/>
      <c r="K60" s="48"/>
      <c r="L60" s="48"/>
      <c r="M60" s="48"/>
      <c r="N60" s="46"/>
    </row>
    <row r="61" spans="2:14" ht="15.75">
      <c r="B61" s="82" t="s">
        <v>31</v>
      </c>
      <c r="C61" s="90">
        <v>-6655</v>
      </c>
      <c r="D61" s="90">
        <v>-6515</v>
      </c>
      <c r="E61" s="90">
        <v>-6638</v>
      </c>
      <c r="F61" s="90">
        <v>-7381</v>
      </c>
      <c r="G61" s="2"/>
      <c r="H61" s="7"/>
      <c r="I61" s="7"/>
      <c r="J61" s="8"/>
      <c r="K61" s="8"/>
      <c r="L61" s="8"/>
      <c r="M61" s="8"/>
      <c r="N61" s="3"/>
    </row>
    <row r="62" spans="2:14" ht="16.5" thickBot="1">
      <c r="B62" s="84" t="s">
        <v>11</v>
      </c>
      <c r="C62" s="98">
        <f>+SUM(C57:C61)</f>
        <v>-23304.175</v>
      </c>
      <c r="D62" s="98">
        <f>+SUM(D57:D61)</f>
        <v>-21611.331</v>
      </c>
      <c r="E62" s="98">
        <f>+SUM(E57:E61)</f>
        <v>-20500.502</v>
      </c>
      <c r="F62" s="98">
        <f>+SUM(F57:F61)</f>
        <v>-20076.998</v>
      </c>
      <c r="G62" s="2"/>
      <c r="H62" s="6"/>
      <c r="I62" s="6"/>
      <c r="J62" s="4"/>
      <c r="K62" s="4"/>
      <c r="L62" s="4"/>
      <c r="M62" s="4"/>
      <c r="N62" s="3"/>
    </row>
    <row r="63" spans="2:14" ht="15.75">
      <c r="B63" s="85" t="s">
        <v>32</v>
      </c>
      <c r="C63" s="108">
        <f>+C62+C54</f>
        <v>-0.1749999999992724</v>
      </c>
      <c r="D63" s="108">
        <f>+D62+D54</f>
        <v>-0.330999999998312</v>
      </c>
      <c r="E63" s="108">
        <f>+E62+E54</f>
        <v>0.49799999999959255</v>
      </c>
      <c r="F63" s="108">
        <f>+F62+F54</f>
        <v>0.0020000000004074536</v>
      </c>
      <c r="G63" s="116"/>
      <c r="H63" s="117"/>
      <c r="I63" s="6"/>
      <c r="J63" s="4"/>
      <c r="K63" s="4"/>
      <c r="L63" s="4"/>
      <c r="M63" s="4"/>
      <c r="N63" s="3"/>
    </row>
    <row r="64" spans="2:14" ht="14.25" customHeight="1" thickBot="1">
      <c r="B64" s="85"/>
      <c r="C64" s="108"/>
      <c r="D64" s="108"/>
      <c r="E64" s="108"/>
      <c r="F64" s="108"/>
      <c r="G64" s="117"/>
      <c r="H64" s="117"/>
      <c r="I64" s="6"/>
      <c r="J64" s="4"/>
      <c r="K64" s="4"/>
      <c r="L64" s="4"/>
      <c r="M64" s="4"/>
      <c r="N64" s="3"/>
    </row>
    <row r="65" spans="2:14" ht="15.75">
      <c r="B65" s="65" t="s">
        <v>12</v>
      </c>
      <c r="C65" s="88"/>
      <c r="D65" s="88"/>
      <c r="E65" s="88"/>
      <c r="F65" s="88"/>
      <c r="G65" s="2"/>
      <c r="H65" s="3"/>
      <c r="I65" s="3"/>
      <c r="J65" s="3"/>
      <c r="K65" s="3"/>
      <c r="L65" s="3"/>
      <c r="M65" s="3"/>
      <c r="N65" s="3"/>
    </row>
    <row r="66" spans="2:7" ht="15.75">
      <c r="B66" s="66" t="s">
        <v>13</v>
      </c>
      <c r="C66" s="90">
        <v>3621</v>
      </c>
      <c r="D66" s="90">
        <f>+C68</f>
        <v>3739</v>
      </c>
      <c r="E66" s="90">
        <f>+D68</f>
        <v>3860</v>
      </c>
      <c r="F66" s="90">
        <f>+E68</f>
        <v>4241</v>
      </c>
      <c r="G66" s="11"/>
    </row>
    <row r="67" spans="2:7" ht="15.75">
      <c r="B67" s="66" t="s">
        <v>14</v>
      </c>
      <c r="C67" s="90">
        <f>+C52</f>
        <v>118</v>
      </c>
      <c r="D67" s="90">
        <f>+D52</f>
        <v>121</v>
      </c>
      <c r="E67" s="90">
        <f>+E52</f>
        <v>381</v>
      </c>
      <c r="F67" s="90">
        <f>+F52</f>
        <v>-420</v>
      </c>
      <c r="G67" s="11"/>
    </row>
    <row r="68" spans="2:8" ht="16.5" thickBot="1">
      <c r="B68" s="86" t="s">
        <v>23</v>
      </c>
      <c r="C68" s="98">
        <f>+SUM(C66:C67)</f>
        <v>3739</v>
      </c>
      <c r="D68" s="98">
        <f>+SUM(D66:D67)</f>
        <v>3860</v>
      </c>
      <c r="E68" s="98">
        <f>+SUM(E66:E67)</f>
        <v>4241</v>
      </c>
      <c r="F68" s="98">
        <f>+SUM(F66:F67)</f>
        <v>3821</v>
      </c>
      <c r="G68" s="60"/>
      <c r="H68" s="21"/>
    </row>
    <row r="69" spans="2:7" ht="15.75">
      <c r="B69" s="54"/>
      <c r="C69" s="55"/>
      <c r="D69" s="55"/>
      <c r="E69" s="55"/>
      <c r="F69" s="55"/>
      <c r="G69" s="11"/>
    </row>
    <row r="70" spans="2:7" ht="15.75" hidden="1">
      <c r="B70" s="54" t="s">
        <v>15</v>
      </c>
      <c r="C70" s="56">
        <f>+C68/C54*100</f>
        <v>16.044455887401305</v>
      </c>
      <c r="D70" s="56">
        <f>+D68/D54*100</f>
        <v>17.861274351024942</v>
      </c>
      <c r="E70" s="56">
        <f>+E68/E54*100</f>
        <v>20.686795766060193</v>
      </c>
      <c r="F70" s="56">
        <f>+F68/F54*100</f>
        <v>19.031727847786023</v>
      </c>
      <c r="G70" s="11"/>
    </row>
    <row r="71" spans="2:7" ht="15.75">
      <c r="B71" s="61" t="s">
        <v>95</v>
      </c>
      <c r="C71" s="55"/>
      <c r="D71" s="55"/>
      <c r="E71" s="55"/>
      <c r="F71" s="55"/>
      <c r="G71" s="11"/>
    </row>
    <row r="72" spans="2:9" ht="15.75" hidden="1">
      <c r="B72" s="17" t="s">
        <v>32</v>
      </c>
      <c r="C72" s="57">
        <f>C54+C62</f>
        <v>-0.1749999999992724</v>
      </c>
      <c r="D72" s="57">
        <f>D54+D62</f>
        <v>-0.330999999998312</v>
      </c>
      <c r="E72" s="57">
        <f>E54+E62</f>
        <v>0.49799999999959255</v>
      </c>
      <c r="F72" s="57">
        <f>F54+F62</f>
        <v>0.0020000000004074536</v>
      </c>
      <c r="G72" s="11"/>
      <c r="I72" s="21"/>
    </row>
    <row r="73" spans="2:7" ht="15.75" hidden="1">
      <c r="B73" s="54"/>
      <c r="C73" s="57">
        <f>C63+C67</f>
        <v>117.82500000000073</v>
      </c>
      <c r="D73" s="57">
        <f>D63+D67</f>
        <v>120.66900000000169</v>
      </c>
      <c r="E73" s="57">
        <f>E63+E67</f>
        <v>381.4979999999996</v>
      </c>
      <c r="F73" s="57">
        <f>F63+F67</f>
        <v>-419.9979999999996</v>
      </c>
      <c r="G73" s="11"/>
    </row>
    <row r="74" spans="2:7" ht="15.75">
      <c r="B74" s="54" t="s">
        <v>98</v>
      </c>
      <c r="C74" s="55"/>
      <c r="D74" s="55"/>
      <c r="E74" s="55"/>
      <c r="F74" s="55"/>
      <c r="G74" s="11"/>
    </row>
    <row r="75" spans="2:7" ht="15.75" hidden="1">
      <c r="B75" s="54"/>
      <c r="C75" s="54"/>
      <c r="D75" s="54"/>
      <c r="E75" s="54"/>
      <c r="F75" s="54"/>
      <c r="G75" s="11"/>
    </row>
    <row r="76" spans="2:7" ht="15.75" hidden="1">
      <c r="B76" s="58" t="s">
        <v>19</v>
      </c>
      <c r="C76" s="58"/>
      <c r="D76" s="58"/>
      <c r="E76" s="58"/>
      <c r="F76" s="58"/>
      <c r="G76" s="11"/>
    </row>
    <row r="77" spans="2:7" ht="15.75" hidden="1">
      <c r="B77" s="58" t="s">
        <v>16</v>
      </c>
      <c r="C77" s="58"/>
      <c r="D77" s="58"/>
      <c r="E77" s="58"/>
      <c r="F77" s="58"/>
      <c r="G77" s="11"/>
    </row>
    <row r="78" spans="2:7" ht="15.75" hidden="1">
      <c r="B78" s="54" t="s">
        <v>17</v>
      </c>
      <c r="C78" s="59"/>
      <c r="D78" s="59"/>
      <c r="E78" s="59"/>
      <c r="F78" s="59"/>
      <c r="G78" s="11"/>
    </row>
    <row r="79" spans="2:7" ht="15.75" hidden="1">
      <c r="B79" s="54" t="s">
        <v>18</v>
      </c>
      <c r="C79" s="54"/>
      <c r="D79" s="54"/>
      <c r="E79" s="54"/>
      <c r="F79" s="54"/>
      <c r="G79" s="11"/>
    </row>
    <row r="80" spans="2:7" ht="15.75">
      <c r="B80" s="53" t="s">
        <v>96</v>
      </c>
      <c r="C80" s="20"/>
      <c r="D80" s="20"/>
      <c r="E80" s="20"/>
      <c r="F80" s="20"/>
      <c r="G80" s="11"/>
    </row>
    <row r="81" spans="2:7" ht="15.75">
      <c r="B81" s="53" t="s">
        <v>97</v>
      </c>
      <c r="C81" s="55"/>
      <c r="D81" s="55"/>
      <c r="E81" s="55"/>
      <c r="F81" s="55"/>
      <c r="G81" s="11"/>
    </row>
    <row r="82" spans="2:6" ht="15.75">
      <c r="B82" s="53"/>
      <c r="C82" s="50"/>
      <c r="D82" s="50"/>
      <c r="E82" s="50"/>
      <c r="F82" s="50"/>
    </row>
  </sheetData>
  <sheetProtection/>
  <mergeCells count="8">
    <mergeCell ref="G63:H64"/>
    <mergeCell ref="G13:H13"/>
    <mergeCell ref="J28:N28"/>
    <mergeCell ref="J30:N30"/>
    <mergeCell ref="P16:R16"/>
    <mergeCell ref="P23:R23"/>
    <mergeCell ref="G22:I22"/>
    <mergeCell ref="G27:H27"/>
  </mergeCells>
  <printOptions/>
  <pageMargins left="0.7086614173228347" right="0.5118110236220472" top="0.9448818897637796" bottom="0.5511811023622047" header="0.5118110236220472" footer="0.31496062992125984"/>
  <pageSetup fitToHeight="1" fitToWidth="1" horizontalDpi="600" verticalDpi="600" orientation="portrait" paperSize="9" scale="55" r:id="rId1"/>
  <headerFooter alignWithMargins="0">
    <oddHeader>&amp;L&amp;"Arial,Bold"&amp;12Council 18 February 2015 Agenda Item 7 – Budget and Medium Term Financial Plan
Green Group Amendments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E24" sqref="E24"/>
    </sheetView>
  </sheetViews>
  <sheetFormatPr defaultColWidth="9.140625" defaultRowHeight="15"/>
  <cols>
    <col min="3" max="3" width="20.7109375" style="0" customWidth="1"/>
  </cols>
  <sheetData>
    <row r="2" spans="4:7" ht="15">
      <c r="D2" t="s">
        <v>34</v>
      </c>
      <c r="E2" t="s">
        <v>35</v>
      </c>
      <c r="F2" t="s">
        <v>36</v>
      </c>
      <c r="G2" t="s">
        <v>37</v>
      </c>
    </row>
    <row r="3" spans="2:7" ht="15">
      <c r="B3" t="s">
        <v>38</v>
      </c>
      <c r="E3">
        <v>2000</v>
      </c>
      <c r="F3">
        <v>4000</v>
      </c>
      <c r="G3">
        <v>4000</v>
      </c>
    </row>
    <row r="4" spans="2:7" ht="15">
      <c r="B4" t="s">
        <v>39</v>
      </c>
      <c r="E4">
        <v>-2000</v>
      </c>
      <c r="F4">
        <v>-4000</v>
      </c>
      <c r="G4">
        <v>-4000</v>
      </c>
    </row>
    <row r="6" spans="2:7" ht="15">
      <c r="B6" t="s">
        <v>40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</row>
    <row r="7" ht="15">
      <c r="B7" t="s">
        <v>41</v>
      </c>
    </row>
    <row r="9" spans="2:7" ht="15">
      <c r="B9" t="s">
        <v>42</v>
      </c>
      <c r="D9" t="e">
        <f>-D4-D6</f>
        <v>#REF!</v>
      </c>
      <c r="E9" t="e">
        <f>-E4-E6</f>
        <v>#REF!</v>
      </c>
      <c r="F9" t="e">
        <f>-F4-F6</f>
        <v>#REF!</v>
      </c>
      <c r="G9">
        <v>125</v>
      </c>
    </row>
    <row r="10" spans="4:8" ht="15">
      <c r="D10" t="e">
        <f>D9</f>
        <v>#REF!</v>
      </c>
      <c r="E10" t="e">
        <f>E9+D10</f>
        <v>#REF!</v>
      </c>
      <c r="F10" t="e">
        <f>F9+E10</f>
        <v>#REF!</v>
      </c>
      <c r="G10" t="e">
        <f>G9+F10</f>
        <v>#REF!</v>
      </c>
      <c r="H10" t="s">
        <v>43</v>
      </c>
    </row>
    <row r="11" spans="3:7" ht="15">
      <c r="C11" s="31">
        <v>0.08</v>
      </c>
      <c r="D11" t="e">
        <f>$C$11*D10</f>
        <v>#REF!</v>
      </c>
      <c r="E11" t="e">
        <f>$C$11*E10</f>
        <v>#REF!</v>
      </c>
      <c r="F11" t="e">
        <f>$C$11*F10</f>
        <v>#REF!</v>
      </c>
      <c r="G11" t="e">
        <f>$C$11*G10</f>
        <v>#REF!</v>
      </c>
    </row>
    <row r="14" spans="6:7" ht="15">
      <c r="F14">
        <v>125</v>
      </c>
      <c r="G14">
        <v>125</v>
      </c>
    </row>
    <row r="16" ht="15.75" thickBot="1"/>
    <row r="17" spans="2:7" ht="15">
      <c r="B17" s="33" t="s">
        <v>42</v>
      </c>
      <c r="C17" s="34"/>
      <c r="D17" s="34"/>
      <c r="E17" s="34">
        <v>1000</v>
      </c>
      <c r="F17" s="34">
        <v>2000</v>
      </c>
      <c r="G17" s="18">
        <v>2000</v>
      </c>
    </row>
    <row r="18" spans="2:7" ht="15">
      <c r="B18" s="10"/>
      <c r="C18" s="3"/>
      <c r="D18" s="3"/>
      <c r="E18" s="3"/>
      <c r="F18" s="3"/>
      <c r="G18" s="19"/>
    </row>
    <row r="19" spans="2:7" ht="15.75" thickBot="1">
      <c r="B19" s="35"/>
      <c r="C19" s="36">
        <v>0.08</v>
      </c>
      <c r="D19" s="37">
        <f>D$17*$C$19</f>
        <v>0</v>
      </c>
      <c r="E19" s="37">
        <f>E$17*$C$19</f>
        <v>80</v>
      </c>
      <c r="F19" s="37">
        <f>F$17*$C$19+E19</f>
        <v>240</v>
      </c>
      <c r="G19" s="37">
        <f>G$17*$C$19+F19</f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S12"/>
  <sheetViews>
    <sheetView zoomScalePageLayoutView="0" workbookViewId="0" topLeftCell="E1">
      <selection activeCell="R11" sqref="R11"/>
    </sheetView>
  </sheetViews>
  <sheetFormatPr defaultColWidth="9.140625" defaultRowHeight="15"/>
  <cols>
    <col min="3" max="3" width="28.140625" style="0" customWidth="1"/>
  </cols>
  <sheetData>
    <row r="3" spans="4:19" ht="15">
      <c r="D3" t="s">
        <v>54</v>
      </c>
      <c r="E3" t="s">
        <v>58</v>
      </c>
      <c r="F3" t="s">
        <v>56</v>
      </c>
      <c r="G3" t="s">
        <v>57</v>
      </c>
      <c r="H3" t="s">
        <v>63</v>
      </c>
      <c r="I3" t="s">
        <v>66</v>
      </c>
      <c r="J3" t="s">
        <v>65</v>
      </c>
      <c r="K3" t="s">
        <v>64</v>
      </c>
      <c r="L3" t="s">
        <v>67</v>
      </c>
      <c r="M3" t="s">
        <v>68</v>
      </c>
      <c r="Q3" t="s">
        <v>69</v>
      </c>
      <c r="R3" t="s">
        <v>70</v>
      </c>
      <c r="S3" t="s">
        <v>67</v>
      </c>
    </row>
    <row r="4" spans="3:19" ht="15">
      <c r="C4" t="s">
        <v>52</v>
      </c>
      <c r="D4">
        <v>1071</v>
      </c>
      <c r="E4" s="31">
        <v>0</v>
      </c>
      <c r="F4" s="39">
        <v>0.0268</v>
      </c>
      <c r="G4" s="39">
        <v>0.0578</v>
      </c>
      <c r="H4" s="39">
        <f>G4-E4</f>
        <v>0.0578</v>
      </c>
      <c r="I4" s="40">
        <v>2.34</v>
      </c>
      <c r="J4" s="40">
        <v>89.69</v>
      </c>
      <c r="K4" s="40">
        <f>I4/F4/100</f>
        <v>0.8731343283582089</v>
      </c>
      <c r="L4" s="41">
        <f>G4-3.5%</f>
        <v>0.022799999999999994</v>
      </c>
      <c r="M4">
        <f>L4*D4</f>
        <v>24.418799999999994</v>
      </c>
      <c r="R4">
        <f>D4/5.78</f>
        <v>185.2941176470588</v>
      </c>
      <c r="S4" s="41">
        <f>L4</f>
        <v>0.022799999999999994</v>
      </c>
    </row>
    <row r="5" spans="3:19" ht="15">
      <c r="C5" t="s">
        <v>53</v>
      </c>
      <c r="D5">
        <v>296</v>
      </c>
      <c r="E5" s="31">
        <v>0</v>
      </c>
      <c r="F5" s="39">
        <v>0.0257</v>
      </c>
      <c r="G5" s="39">
        <v>0.0522</v>
      </c>
      <c r="H5" s="39">
        <f aca="true" t="shared" si="0" ref="H5:H10">G5-E5</f>
        <v>0.0522</v>
      </c>
      <c r="I5" s="40">
        <v>2.38</v>
      </c>
      <c r="J5" s="40">
        <v>92.94</v>
      </c>
      <c r="K5" s="40">
        <f aca="true" t="shared" si="1" ref="K5:K10">I5/F5/100</f>
        <v>0.9260700389105058</v>
      </c>
      <c r="L5" s="41">
        <f aca="true" t="shared" si="2" ref="L5:L10">G5-3.5%</f>
        <v>0.0172</v>
      </c>
      <c r="M5">
        <f aca="true" t="shared" si="3" ref="M5:M10">L5*D5</f>
        <v>5.0912</v>
      </c>
      <c r="R5">
        <f>D5/5.22</f>
        <v>56.70498084291188</v>
      </c>
      <c r="S5" s="41">
        <f aca="true" t="shared" si="4" ref="S5:S10">L5</f>
        <v>0.0172</v>
      </c>
    </row>
    <row r="6" spans="3:19" ht="15">
      <c r="C6" t="s">
        <v>55</v>
      </c>
      <c r="D6">
        <v>1332</v>
      </c>
      <c r="E6" s="31">
        <v>0</v>
      </c>
      <c r="F6" s="39">
        <v>0.0347</v>
      </c>
      <c r="G6" s="39">
        <v>0.0512</v>
      </c>
      <c r="H6" s="39">
        <f t="shared" si="0"/>
        <v>0.0512</v>
      </c>
      <c r="I6" s="40">
        <v>3.36</v>
      </c>
      <c r="J6" s="40">
        <v>100.54</v>
      </c>
      <c r="K6" s="40">
        <f t="shared" si="1"/>
        <v>0.9682997118155618</v>
      </c>
      <c r="L6" s="41">
        <f t="shared" si="2"/>
        <v>0.0162</v>
      </c>
      <c r="M6">
        <f t="shared" si="3"/>
        <v>21.5784</v>
      </c>
      <c r="R6">
        <f>D6/5.12</f>
        <v>260.15625</v>
      </c>
      <c r="S6" s="41">
        <f t="shared" si="4"/>
        <v>0.0162</v>
      </c>
    </row>
    <row r="7" spans="3:19" ht="15">
      <c r="C7" t="s">
        <v>59</v>
      </c>
      <c r="D7">
        <v>800</v>
      </c>
      <c r="E7" s="39">
        <v>-0.0658</v>
      </c>
      <c r="F7" s="39">
        <v>0.0377</v>
      </c>
      <c r="G7" s="39">
        <v>0.0471</v>
      </c>
      <c r="H7" s="39">
        <f t="shared" si="0"/>
        <v>0.1129</v>
      </c>
      <c r="I7" s="40">
        <v>4.01</v>
      </c>
      <c r="J7" s="40">
        <v>111.11</v>
      </c>
      <c r="K7" s="40">
        <f t="shared" si="1"/>
        <v>1.063660477453581</v>
      </c>
      <c r="L7" s="41">
        <f t="shared" si="2"/>
        <v>0.0121</v>
      </c>
      <c r="M7">
        <f t="shared" si="3"/>
        <v>9.68</v>
      </c>
      <c r="R7">
        <f>D7/11.29</f>
        <v>70.859167404783</v>
      </c>
      <c r="S7" s="41">
        <f t="shared" si="4"/>
        <v>0.0121</v>
      </c>
    </row>
    <row r="8" spans="3:19" ht="15">
      <c r="C8" t="s">
        <v>60</v>
      </c>
      <c r="D8">
        <v>2825</v>
      </c>
      <c r="E8" s="39">
        <v>-0.0522</v>
      </c>
      <c r="F8" s="39">
        <v>0.0386</v>
      </c>
      <c r="G8" s="39">
        <v>0.0625</v>
      </c>
      <c r="H8" s="39">
        <f t="shared" si="0"/>
        <v>0.1147</v>
      </c>
      <c r="I8" s="40">
        <v>4.28</v>
      </c>
      <c r="J8" s="40">
        <v>115.96</v>
      </c>
      <c r="K8" s="40">
        <f t="shared" si="1"/>
        <v>1.1088082901554404</v>
      </c>
      <c r="L8" s="41">
        <f t="shared" si="2"/>
        <v>0.027499999999999997</v>
      </c>
      <c r="M8">
        <f t="shared" si="3"/>
        <v>77.68749999999999</v>
      </c>
      <c r="R8">
        <f>D8/11.47</f>
        <v>246.29468177855273</v>
      </c>
      <c r="S8" s="41">
        <f t="shared" si="4"/>
        <v>0.027499999999999997</v>
      </c>
    </row>
    <row r="9" spans="3:19" ht="15">
      <c r="C9" t="s">
        <v>61</v>
      </c>
      <c r="D9">
        <v>235</v>
      </c>
      <c r="E9" s="39">
        <v>0.022</v>
      </c>
      <c r="F9" s="39">
        <v>0.0375</v>
      </c>
      <c r="G9" s="39">
        <v>0.0428</v>
      </c>
      <c r="H9" s="39">
        <f t="shared" si="0"/>
        <v>0.0208</v>
      </c>
      <c r="I9" s="40">
        <v>4.39</v>
      </c>
      <c r="J9" s="40">
        <v>122.35</v>
      </c>
      <c r="K9" s="40">
        <f t="shared" si="1"/>
        <v>1.1706666666666665</v>
      </c>
      <c r="L9" s="41">
        <f t="shared" si="2"/>
        <v>0.0077999999999999944</v>
      </c>
      <c r="M9">
        <f t="shared" si="3"/>
        <v>1.8329999999999986</v>
      </c>
      <c r="R9">
        <f>D9/2.08</f>
        <v>112.98076923076923</v>
      </c>
      <c r="S9" s="41">
        <f t="shared" si="4"/>
        <v>0.0077999999999999944</v>
      </c>
    </row>
    <row r="10" spans="3:19" ht="15">
      <c r="C10" t="s">
        <v>62</v>
      </c>
      <c r="D10">
        <v>125</v>
      </c>
      <c r="E10" s="39">
        <v>0</v>
      </c>
      <c r="F10" s="39">
        <v>0.0369</v>
      </c>
      <c r="G10" s="39">
        <v>0.0573</v>
      </c>
      <c r="H10" s="39">
        <f t="shared" si="0"/>
        <v>0.0573</v>
      </c>
      <c r="I10" s="40">
        <v>2.4</v>
      </c>
      <c r="J10" s="40">
        <v>68.12</v>
      </c>
      <c r="K10" s="40">
        <f t="shared" si="1"/>
        <v>0.6504065040650405</v>
      </c>
      <c r="L10" s="41">
        <f t="shared" si="2"/>
        <v>0.022299999999999993</v>
      </c>
      <c r="M10">
        <f t="shared" si="3"/>
        <v>2.787499999999999</v>
      </c>
      <c r="R10">
        <f>D10/5.73</f>
        <v>21.815008726003487</v>
      </c>
      <c r="S10" s="41">
        <f t="shared" si="4"/>
        <v>0.022299999999999993</v>
      </c>
    </row>
    <row r="11" spans="13:18" ht="15">
      <c r="M11">
        <f>SUM(M4:M10)</f>
        <v>143.07639999999998</v>
      </c>
      <c r="R11">
        <f>SUM(R4:R10)</f>
        <v>954.1049756300793</v>
      </c>
    </row>
    <row r="12" ht="15">
      <c r="R12" s="39">
        <f>R11/7695</f>
        <v>0.12399025024432479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Simmons</dc:creator>
  <cp:keywords/>
  <dc:description/>
  <cp:lastModifiedBy>jennifer.thompson</cp:lastModifiedBy>
  <cp:lastPrinted>2015-02-16T10:58:10Z</cp:lastPrinted>
  <dcterms:created xsi:type="dcterms:W3CDTF">2011-01-04T22:11:18Z</dcterms:created>
  <dcterms:modified xsi:type="dcterms:W3CDTF">2015-02-16T10:58:17Z</dcterms:modified>
  <cp:category/>
  <cp:version/>
  <cp:contentType/>
  <cp:contentStatus/>
</cp:coreProperties>
</file>